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urveCAPFT" sheetId="1" state="visible" r:id="rId2"/>
    <sheet name="CurveEIR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<sst xmlns="http://schemas.openxmlformats.org/spreadsheetml/2006/main" count="61" uniqueCount="38">
  <si>
    <t xml:space="preserve">IDF</t>
  </si>
  <si>
    <t xml:space="preserve">Curve:Cubic</t>
  </si>
  <si>
    <t xml:space="preserve">P1_E1 PTHP Heating Coil Cap-FT</t>
  </si>
  <si>
    <t xml:space="preserve">;</t>
  </si>
  <si>
    <t xml:space="preserve">P1_E1 PTHP Heating Coil Cap-FF</t>
  </si>
  <si>
    <t xml:space="preserve">Es el ratio Q/Qdesign</t>
  </si>
  <si>
    <t xml:space="preserve">comun PTHP Heating Coil PLF</t>
  </si>
  <si>
    <t xml:space="preserve">Tdry-ext</t>
  </si>
  <si>
    <t xml:space="preserve">CAP-T</t>
  </si>
  <si>
    <t xml:space="preserve">CAP</t>
  </si>
  <si>
    <t xml:space="preserve">LOAD</t>
  </si>
  <si>
    <t xml:space="preserve">ENOUGH?</t>
  </si>
  <si>
    <t xml:space="preserve">DEFROST</t>
  </si>
  <si>
    <t xml:space="preserve">Carga Parcial</t>
  </si>
  <si>
    <t xml:space="preserve">Ratio</t>
  </si>
  <si>
    <t xml:space="preserve">Flow-Actual</t>
  </si>
  <si>
    <t xml:space="preserve">CAP-F</t>
  </si>
  <si>
    <t xml:space="preserve">RATED-T</t>
  </si>
  <si>
    <t xml:space="preserve">DESIGN</t>
  </si>
  <si>
    <t xml:space="preserve">Si es Cubica</t>
  </si>
  <si>
    <t xml:space="preserve">Twb-ext</t>
  </si>
  <si>
    <t xml:space="preserve">Tdry-inside</t>
  </si>
  <si>
    <t xml:space="preserve">Si es bicuadratica</t>
  </si>
  <si>
    <t xml:space="preserve">Twb-inside</t>
  </si>
  <si>
    <t xml:space="preserve">RATED-FLOW</t>
  </si>
  <si>
    <t xml:space="preserve">The rated air volume flow rate should be between .00004027 m3/s and .00006041 m3/s per watt of gross rated heating capacity</t>
  </si>
  <si>
    <t xml:space="preserve"> El caudal que debe mover debe estar entre estos 2 valores</t>
  </si>
  <si>
    <t xml:space="preserve">PEAK LOAD</t>
  </si>
  <si>
    <t xml:space="preserve">comun PTHP Heating Coil EIR-FT</t>
  </si>
  <si>
    <t xml:space="preserve">Curve:Quadratic</t>
  </si>
  <si>
    <t xml:space="preserve">comun PTHP Heating Coil EIR-FF</t>
  </si>
  <si>
    <t xml:space="preserve">EIR</t>
  </si>
  <si>
    <t xml:space="preserve">COP-Modificador</t>
  </si>
  <si>
    <t xml:space="preserve">COP</t>
  </si>
  <si>
    <t xml:space="preserve">RATED</t>
  </si>
  <si>
    <t xml:space="preserve">Flow</t>
  </si>
  <si>
    <t xml:space="preserve">EIR-F</t>
  </si>
  <si>
    <t xml:space="preserve">RATED-COP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</si>
</sst>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.000"/>
    <numFmt numFmtId="166" formatCode="0.00\ [$W]"/>
    <numFmt numFmtId="167" formatCode="0.0000\ [$m3/s]"/>
    <numFmt numFmtId="168" formatCode="0.00\ [$C]"/>
    <numFmt numFmtId="169" formatCode="0.00\ [$m3/s]"/>
    <numFmt numFmtId="170" formatCode="0.00"/>
  </numFmts>
  <fonts count="19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Lucida Sans"/>
      <family val="2"/>
    </font>
    <font>
      <sz val="10"/>
      <name val="Lucida Sans"/>
      <family val="2"/>
    </font>
    <font>
      <sz val="10"/>
      <color rgb="FF333333"/>
      <name val="Lucida Sans"/>
      <family val="2"/>
    </font>
    <font>
      <sz val="10"/>
      <color rgb="FF808080"/>
      <name val="Lucida Sans"/>
      <family val="2"/>
    </font>
    <font>
      <sz val="10"/>
      <color rgb="FF006600"/>
      <name val="Lucida Sans"/>
      <family val="2"/>
    </font>
    <font>
      <sz val="10"/>
      <color rgb="FF996600"/>
      <name val="Lucida Sans"/>
      <family val="2"/>
    </font>
    <font>
      <sz val="10"/>
      <color rgb="FFCC0000"/>
      <name val="Lucida Sans"/>
      <family val="2"/>
    </font>
    <font>
      <sz val="10"/>
      <color rgb="FFFFFFFF"/>
      <name val="Lucida Sans"/>
      <family val="2"/>
    </font>
    <font>
      <b val="true"/>
      <sz val="10"/>
      <color rgb="FF21409A"/>
      <name val="Arial"/>
      <family val="2"/>
    </font>
    <font>
      <b val="true"/>
      <sz val="10"/>
      <color rgb="FFCE181E"/>
      <name val="Arial"/>
      <family val="2"/>
    </font>
    <font>
      <sz val="10"/>
      <color rgb="FF000000"/>
      <name val="Arial"/>
      <family val="2"/>
    </font>
    <font>
      <b val="true"/>
      <sz val="10"/>
      <name val="Arial"/>
      <family val="2"/>
    </font>
    <font>
      <sz val="10"/>
      <color rgb="FF21409A"/>
      <name val="Times New Roman"/>
      <family val="1"/>
    </font>
    <font>
      <sz val="10"/>
      <color rgb="FF21409A"/>
      <name val="Arial"/>
      <family val="2"/>
    </font>
    <font>
      <sz val="11"/>
      <name val="LMRoman10-Regular-Identity-H"/>
      <family val="0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4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6" fillId="2" borderId="1" applyFont="true" applyBorder="true" applyAlignment="false" applyProtection="false"/>
    <xf numFmtId="164" fontId="7" fillId="0" borderId="0" applyFont="true" applyBorder="false" applyAlignment="false" applyProtection="false"/>
    <xf numFmtId="164" fontId="5" fillId="0" borderId="0" applyFont="true" applyBorder="false" applyAlignment="false" applyProtection="false"/>
    <xf numFmtId="164" fontId="8" fillId="3" borderId="0" applyFont="true" applyBorder="false" applyAlignment="false" applyProtection="false"/>
    <xf numFmtId="164" fontId="9" fillId="2" borderId="0" applyFont="true" applyBorder="false" applyAlignment="false" applyProtection="false"/>
    <xf numFmtId="164" fontId="10" fillId="4" borderId="0" applyFont="true" applyBorder="false" applyAlignment="false" applyProtection="false"/>
    <xf numFmtId="164" fontId="10" fillId="0" borderId="0" applyFont="true" applyBorder="false" applyAlignment="false" applyProtection="false"/>
    <xf numFmtId="164" fontId="11" fillId="5" borderId="0" applyFont="true" applyBorder="false" applyAlignment="false" applyProtection="false"/>
    <xf numFmtId="164" fontId="4" fillId="0" borderId="0" applyFont="true" applyBorder="false" applyAlignment="false" applyProtection="false"/>
    <xf numFmtId="164" fontId="11" fillId="6" borderId="0" applyFont="true" applyBorder="false" applyAlignment="false" applyProtection="false"/>
    <xf numFmtId="164" fontId="11" fillId="7" borderId="0" applyFont="true" applyBorder="false" applyAlignment="false" applyProtection="false"/>
    <xf numFmtId="164" fontId="4" fillId="8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B3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D320"/>
      <rgbColor rgb="FFFF9900"/>
      <rgbColor rgb="FFFF420E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21409A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spPr>
            <a:solidFill>
              <a:srgbClr val="0066b3"/>
            </a:solidFill>
            <a:ln w="28800">
              <a:solidFill>
                <a:srgbClr val="0066b3"/>
              </a:solidFill>
              <a:round/>
            </a:ln>
          </c:spPr>
          <c:marker>
            <c:symbol val="diamond"/>
            <c:size val="8"/>
            <c:spPr>
              <a:solidFill>
                <a:srgbClr val="0066b3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CurveCAPFT!$B$5:$B$23</c:f>
              <c:numCache>
                <c:formatCode>General</c:formatCode>
                <c:ptCount val="1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8.3</c:v>
                </c:pt>
                <c:pt idx="10">
                  <c:v>9</c:v>
                </c:pt>
                <c:pt idx="11">
                  <c:v>10</c:v>
                </c:pt>
                <c:pt idx="12">
                  <c:v>10.5</c:v>
                </c:pt>
                <c:pt idx="13">
                  <c:v>11</c:v>
                </c:pt>
                <c:pt idx="14">
                  <c:v>11.16</c:v>
                </c:pt>
                <c:pt idx="15">
                  <c:v>11.5</c:v>
                </c:pt>
                <c:pt idx="16">
                  <c:v>12</c:v>
                </c:pt>
                <c:pt idx="17">
                  <c:v>15</c:v>
                </c:pt>
                <c:pt idx="18">
                  <c:v>18</c:v>
                </c:pt>
              </c:numCache>
            </c:numRef>
          </c:xVal>
          <c:yVal>
            <c:numRef>
              <c:f>CurveCAPFT!$E$5:$E$23</c:f>
              <c:numCache>
                <c:formatCode>General</c:formatCode>
                <c:ptCount val="19"/>
                <c:pt idx="0">
                  <c:v>776.067313541184</c:v>
                </c:pt>
                <c:pt idx="1">
                  <c:v>807.943539593232</c:v>
                </c:pt>
                <c:pt idx="2">
                  <c:v>840.099511778688</c:v>
                </c:pt>
                <c:pt idx="3">
                  <c:v>872.560281990096</c:v>
                </c:pt>
                <c:pt idx="4">
                  <c:v>905.35090212</c:v>
                </c:pt>
                <c:pt idx="5">
                  <c:v>938.496424060944</c:v>
                </c:pt>
                <c:pt idx="6">
                  <c:v>1005.95238094613</c:v>
                </c:pt>
                <c:pt idx="7">
                  <c:v>1040.72445361685</c:v>
                </c:pt>
                <c:pt idx="8">
                  <c:v>1182.55668733037</c:v>
                </c:pt>
                <c:pt idx="9">
                  <c:v>1193.56322055762</c:v>
                </c:pt>
                <c:pt idx="10">
                  <c:v>1219.44329189122</c:v>
                </c:pt>
                <c:pt idx="11">
                  <c:v>1256.910265296</c:v>
                </c:pt>
                <c:pt idx="12">
                  <c:v>1275.86921903129</c:v>
                </c:pt>
                <c:pt idx="13">
                  <c:v>1294.98265943726</c:v>
                </c:pt>
                <c:pt idx="14">
                  <c:v>1301.13209941146</c:v>
                </c:pt>
                <c:pt idx="15">
                  <c:v>1314.2537180005</c:v>
                </c:pt>
                <c:pt idx="16">
                  <c:v>1333.68552620755</c:v>
                </c:pt>
                <c:pt idx="17">
                  <c:v>1453.827481218</c:v>
                </c:pt>
                <c:pt idx="18">
                  <c:v>1580.54555802125</c:v>
                </c:pt>
              </c:numCache>
            </c:numRef>
          </c:yVal>
          <c:smooth val="0"/>
        </c:ser>
        <c:ser>
          <c:idx val="1"/>
          <c:order val="1"/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CurveCAPFT!$B$5:$B$23</c:f>
              <c:numCache>
                <c:formatCode>General</c:formatCode>
                <c:ptCount val="1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8.3</c:v>
                </c:pt>
                <c:pt idx="10">
                  <c:v>9</c:v>
                </c:pt>
                <c:pt idx="11">
                  <c:v>10</c:v>
                </c:pt>
                <c:pt idx="12">
                  <c:v>10.5</c:v>
                </c:pt>
                <c:pt idx="13">
                  <c:v>11</c:v>
                </c:pt>
                <c:pt idx="14">
                  <c:v>11.16</c:v>
                </c:pt>
                <c:pt idx="15">
                  <c:v>11.5</c:v>
                </c:pt>
                <c:pt idx="16">
                  <c:v>12</c:v>
                </c:pt>
                <c:pt idx="17">
                  <c:v>15</c:v>
                </c:pt>
                <c:pt idx="18">
                  <c:v>18</c:v>
                </c:pt>
              </c:numCache>
            </c:numRef>
          </c:xVal>
          <c:yVal>
            <c:numRef>
              <c:f>CurveCAPFT!$F$5:$F$23</c:f>
              <c:numCache>
                <c:formatCode>General</c:formatCode>
                <c:ptCount val="19"/>
                <c:pt idx="0">
                  <c:v>3756.56432748538</c:v>
                </c:pt>
                <c:pt idx="1">
                  <c:v>3585.81140350877</c:v>
                </c:pt>
                <c:pt idx="2">
                  <c:v>3415.05847953216</c:v>
                </c:pt>
                <c:pt idx="3">
                  <c:v>3244.30555555556</c:v>
                </c:pt>
                <c:pt idx="4">
                  <c:v>3073.55263157895</c:v>
                </c:pt>
                <c:pt idx="5">
                  <c:v>2902.79970760234</c:v>
                </c:pt>
                <c:pt idx="6">
                  <c:v>2561.29385964912</c:v>
                </c:pt>
                <c:pt idx="7">
                  <c:v>2219.78801169591</c:v>
                </c:pt>
                <c:pt idx="8">
                  <c:v>1707.52923976608</c:v>
                </c:pt>
                <c:pt idx="9">
                  <c:v>1656.3033625731</c:v>
                </c:pt>
                <c:pt idx="10">
                  <c:v>1536.77631578947</c:v>
                </c:pt>
                <c:pt idx="11">
                  <c:v>1366.02339181287</c:v>
                </c:pt>
                <c:pt idx="12">
                  <c:v>1280.64692982456</c:v>
                </c:pt>
                <c:pt idx="13">
                  <c:v>1195.27046783626</c:v>
                </c:pt>
                <c:pt idx="14">
                  <c:v>1167.95</c:v>
                </c:pt>
                <c:pt idx="15">
                  <c:v>1109.89400584795</c:v>
                </c:pt>
                <c:pt idx="16">
                  <c:v>1024.51754385965</c:v>
                </c:pt>
                <c:pt idx="17">
                  <c:v>512.258771929824</c:v>
                </c:pt>
                <c:pt idx="18">
                  <c:v>0</c:v>
                </c:pt>
              </c:numCache>
            </c:numRef>
          </c:yVal>
          <c:smooth val="0"/>
        </c:ser>
        <c:axId val="49928815"/>
        <c:axId val="3728410"/>
      </c:scatterChart>
      <c:valAx>
        <c:axId val="4992881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3728410"/>
        <c:crosses val="autoZero"/>
        <c:crossBetween val="midCat"/>
        <c:majorUnit val="1"/>
      </c:valAx>
      <c:valAx>
        <c:axId val="372841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\ [$W]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4992881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scatterChart>
        <c:scatterStyle val="lineMarker"/>
        <c:varyColors val="0"/>
        <c:ser>
          <c:idx val="0"/>
          <c:order val="0"/>
          <c:tx>
            <c:strRef>
              <c:f>cop_mod</c:f>
              <c:strCache>
                <c:ptCount val="1"/>
                <c:pt idx="0">
                  <c:v>cop_mod</c:v>
                </c:pt>
              </c:strCache>
            </c:strRef>
          </c:tx>
          <c:spPr>
            <a:solidFill>
              <a:srgbClr val="ffd320"/>
            </a:solidFill>
            <a:ln w="28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ffd320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CurveEIR!$A$6:$A$24</c:f>
              <c:numCache>
                <c:formatCode>General</c:formatCode>
                <c:ptCount val="1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8.33</c:v>
                </c:pt>
                <c:pt idx="10">
                  <c:v>9</c:v>
                </c:pt>
                <c:pt idx="11">
                  <c:v>10</c:v>
                </c:pt>
                <c:pt idx="12">
                  <c:v>10.5</c:v>
                </c:pt>
                <c:pt idx="13">
                  <c:v>11</c:v>
                </c:pt>
                <c:pt idx="14">
                  <c:v>11.16</c:v>
                </c:pt>
                <c:pt idx="15">
                  <c:v>11.5</c:v>
                </c:pt>
                <c:pt idx="16">
                  <c:v>12</c:v>
                </c:pt>
                <c:pt idx="17">
                  <c:v>15</c:v>
                </c:pt>
                <c:pt idx="18">
                  <c:v>18</c:v>
                </c:pt>
              </c:numCache>
            </c:numRef>
          </c:xVal>
          <c:yVal>
            <c:numRef>
              <c:f>CurveEIR!$C$6:$C$24</c:f>
              <c:numCache>
                <c:formatCode>General</c:formatCode>
                <c:ptCount val="19"/>
                <c:pt idx="0">
                  <c:v>0.751457418599247</c:v>
                </c:pt>
                <c:pt idx="1">
                  <c:v>0.773647519348046</c:v>
                </c:pt>
                <c:pt idx="2">
                  <c:v>0.795605695347826</c:v>
                </c:pt>
                <c:pt idx="3">
                  <c:v>0.81727084337279</c:v>
                </c:pt>
                <c:pt idx="4">
                  <c:v>0.838588487857239</c:v>
                </c:pt>
                <c:pt idx="5">
                  <c:v>0.859512418442564</c:v>
                </c:pt>
                <c:pt idx="6">
                  <c:v>0.900044809090838</c:v>
                </c:pt>
                <c:pt idx="7">
                  <c:v>0.938719234943824</c:v>
                </c:pt>
                <c:pt idx="8">
                  <c:v>0.993460581486943</c:v>
                </c:pt>
                <c:pt idx="9">
                  <c:v>0.999281662553758</c:v>
                </c:pt>
                <c:pt idx="10">
                  <c:v>1.01100669031858</c:v>
                </c:pt>
                <c:pt idx="11">
                  <c:v>1.02832098833987</c:v>
                </c:pt>
                <c:pt idx="12">
                  <c:v>1.0369207167304</c:v>
                </c:pt>
                <c:pt idx="13">
                  <c:v>1.04550007764825</c:v>
                </c:pt>
                <c:pt idx="14">
                  <c:v>1.04824356140522</c:v>
                </c:pt>
                <c:pt idx="15">
                  <c:v>1.05407389544251</c:v>
                </c:pt>
                <c:pt idx="16">
                  <c:v>1.06265813203131</c:v>
                </c:pt>
                <c:pt idx="17">
                  <c:v>1.11542750571726</c:v>
                </c:pt>
                <c:pt idx="18">
                  <c:v>1.17401688741581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cop</c:f>
              <c:strCache>
                <c:ptCount val="1"/>
                <c:pt idx="0">
                  <c:v>cop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xVal>
            <c:numRef>
              <c:f>CurveEIR!$A$6:$A$24</c:f>
              <c:numCache>
                <c:formatCode>General</c:formatCode>
                <c:ptCount val="19"/>
                <c:pt idx="0">
                  <c:v>-4</c:v>
                </c:pt>
                <c:pt idx="1">
                  <c:v>-3</c:v>
                </c:pt>
                <c:pt idx="2">
                  <c:v>-2</c:v>
                </c:pt>
                <c:pt idx="3">
                  <c:v>-1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5</c:v>
                </c:pt>
                <c:pt idx="8">
                  <c:v>8</c:v>
                </c:pt>
                <c:pt idx="9">
                  <c:v>8.33</c:v>
                </c:pt>
                <c:pt idx="10">
                  <c:v>9</c:v>
                </c:pt>
                <c:pt idx="11">
                  <c:v>10</c:v>
                </c:pt>
                <c:pt idx="12">
                  <c:v>10.5</c:v>
                </c:pt>
                <c:pt idx="13">
                  <c:v>11</c:v>
                </c:pt>
                <c:pt idx="14">
                  <c:v>11.16</c:v>
                </c:pt>
                <c:pt idx="15">
                  <c:v>11.5</c:v>
                </c:pt>
                <c:pt idx="16">
                  <c:v>12</c:v>
                </c:pt>
                <c:pt idx="17">
                  <c:v>15</c:v>
                </c:pt>
                <c:pt idx="18">
                  <c:v>18</c:v>
                </c:pt>
              </c:numCache>
            </c:numRef>
          </c:xVal>
          <c:yVal>
            <c:numRef>
              <c:f>CurveEIR!$D$6:$D$24</c:f>
              <c:numCache>
                <c:formatCode>General</c:formatCode>
                <c:ptCount val="19"/>
                <c:pt idx="0">
                  <c:v>2.06650790114793</c:v>
                </c:pt>
                <c:pt idx="1">
                  <c:v>2.12753067820713</c:v>
                </c:pt>
                <c:pt idx="2">
                  <c:v>2.18791566220652</c:v>
                </c:pt>
                <c:pt idx="3">
                  <c:v>2.24749481927517</c:v>
                </c:pt>
                <c:pt idx="4">
                  <c:v>2.30611834160741</c:v>
                </c:pt>
                <c:pt idx="5">
                  <c:v>2.36365915071705</c:v>
                </c:pt>
                <c:pt idx="6">
                  <c:v>2.47512322499981</c:v>
                </c:pt>
                <c:pt idx="7">
                  <c:v>2.58147789609551</c:v>
                </c:pt>
                <c:pt idx="8">
                  <c:v>2.73201659908909</c:v>
                </c:pt>
                <c:pt idx="9">
                  <c:v>2.74802457202283</c:v>
                </c:pt>
                <c:pt idx="10">
                  <c:v>2.78026839837608</c:v>
                </c:pt>
                <c:pt idx="11">
                  <c:v>2.82788271793464</c:v>
                </c:pt>
                <c:pt idx="12">
                  <c:v>2.85153197100861</c:v>
                </c:pt>
                <c:pt idx="13">
                  <c:v>2.87512521353268</c:v>
                </c:pt>
                <c:pt idx="14">
                  <c:v>2.88266979386436</c:v>
                </c:pt>
                <c:pt idx="15">
                  <c:v>2.89870321246691</c:v>
                </c:pt>
                <c:pt idx="16">
                  <c:v>2.92230986308611</c:v>
                </c:pt>
                <c:pt idx="17">
                  <c:v>3.06742564072247</c:v>
                </c:pt>
                <c:pt idx="18">
                  <c:v>3.22854644039348</c:v>
                </c:pt>
              </c:numCache>
            </c:numRef>
          </c:yVal>
          <c:smooth val="0"/>
        </c:ser>
        <c:axId val="1073896"/>
        <c:axId val="10420893"/>
      </c:scatterChart>
      <c:valAx>
        <c:axId val="107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0420893"/>
        <c:crosses val="autoZero"/>
        <c:crossBetween val="midCat"/>
      </c:valAx>
      <c:valAx>
        <c:axId val="10420893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0.00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107389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281160</xdr:colOff>
      <xdr:row>26</xdr:row>
      <xdr:rowOff>83160</xdr:rowOff>
    </xdr:from>
    <xdr:to>
      <xdr:col>17</xdr:col>
      <xdr:colOff>165240</xdr:colOff>
      <xdr:row>43</xdr:row>
      <xdr:rowOff>36360</xdr:rowOff>
    </xdr:to>
    <xdr:graphicFrame>
      <xdr:nvGraphicFramePr>
        <xdr:cNvPr id="0" name=""/>
        <xdr:cNvGraphicFramePr/>
      </xdr:nvGraphicFramePr>
      <xdr:xfrm>
        <a:off x="6273000" y="4309560"/>
        <a:ext cx="7354080" cy="2716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500760</xdr:colOff>
      <xdr:row>5</xdr:row>
      <xdr:rowOff>15840</xdr:rowOff>
    </xdr:from>
    <xdr:to>
      <xdr:col>11</xdr:col>
      <xdr:colOff>607320</xdr:colOff>
      <xdr:row>24</xdr:row>
      <xdr:rowOff>162720</xdr:rowOff>
    </xdr:to>
    <xdr:graphicFrame>
      <xdr:nvGraphicFramePr>
        <xdr:cNvPr id="1" name=""/>
        <xdr:cNvGraphicFramePr/>
      </xdr:nvGraphicFramePr>
      <xdr:xfrm>
        <a:off x="8501760" y="828360"/>
        <a:ext cx="4983120" cy="32356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70"/>
  <sheetViews>
    <sheetView showFormulas="false" showGridLines="tru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B57" activeCellId="0" sqref="B57"/>
    </sheetView>
  </sheetViews>
  <sheetFormatPr defaultRowHeight="12.8" zeroHeight="false" outlineLevelRow="0" outlineLevelCol="0"/>
  <cols>
    <col collapsed="false" customWidth="true" hidden="false" outlineLevel="0" max="1" min="1" style="0" width="7.36"/>
    <col collapsed="false" customWidth="true" hidden="false" outlineLevel="0" max="2" min="2" style="0" width="13.64"/>
    <col collapsed="false" customWidth="true" hidden="false" outlineLevel="0" max="3" min="3" style="1" width="29.06"/>
    <col collapsed="false" customWidth="true" hidden="false" outlineLevel="0" max="4" min="4" style="0" width="11.26"/>
    <col collapsed="false" customWidth="true" hidden="false" outlineLevel="0" max="6" min="5" style="0" width="11.8"/>
    <col collapsed="false" customWidth="true" hidden="false" outlineLevel="0" max="7" min="7" style="0" width="11.73"/>
    <col collapsed="false" customWidth="true" hidden="false" outlineLevel="0" max="8" min="8" style="0" width="10.65"/>
    <col collapsed="false" customWidth="true" hidden="false" outlineLevel="0" max="9" min="9" style="0" width="8.98"/>
    <col collapsed="false" customWidth="true" hidden="false" outlineLevel="0" max="10" min="10" style="0" width="3.39"/>
    <col collapsed="false" customWidth="false" hidden="false" outlineLevel="0" max="13" min="11" style="0" width="11.52"/>
    <col collapsed="false" customWidth="true" hidden="false" outlineLevel="0" max="14" min="14" style="0" width="1.99"/>
    <col collapsed="false" customWidth="false" hidden="false" outlineLevel="0" max="1025" min="15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1" t="s">
        <v>2</v>
      </c>
      <c r="D1" s="0" t="n">
        <v>0.758746</v>
      </c>
      <c r="E1" s="0" t="n">
        <v>0.027626</v>
      </c>
      <c r="F1" s="0" t="n">
        <v>0.000148716</v>
      </c>
      <c r="G1" s="0" t="n">
        <v>3.4992E-006</v>
      </c>
      <c r="H1" s="0" t="n">
        <v>-20</v>
      </c>
      <c r="I1" s="0" t="n">
        <v>20</v>
      </c>
      <c r="N1" s="0" t="s">
        <v>3</v>
      </c>
    </row>
    <row r="2" customFormat="false" ht="12.8" hidden="false" customHeight="false" outlineLevel="0" collapsed="false">
      <c r="C2" s="1" t="s">
        <v>4</v>
      </c>
      <c r="D2" s="0" t="n">
        <v>0.84</v>
      </c>
      <c r="E2" s="0" t="n">
        <v>0.16</v>
      </c>
      <c r="F2" s="0" t="n">
        <v>0</v>
      </c>
      <c r="G2" s="0" t="n">
        <v>0</v>
      </c>
      <c r="H2" s="0" t="n">
        <v>0.5</v>
      </c>
      <c r="I2" s="0" t="n">
        <v>1.5</v>
      </c>
      <c r="K2" s="0" t="s">
        <v>5</v>
      </c>
    </row>
    <row r="3" customFormat="false" ht="12.8" hidden="false" customHeight="false" outlineLevel="0" collapsed="false">
      <c r="C3" s="1" t="s">
        <v>6</v>
      </c>
      <c r="D3" s="0" t="n">
        <v>0.75</v>
      </c>
      <c r="E3" s="0" t="n">
        <v>0.25</v>
      </c>
      <c r="F3" s="0" t="n">
        <v>0</v>
      </c>
      <c r="H3" s="0" t="n">
        <v>0</v>
      </c>
      <c r="I3" s="0" t="n">
        <v>1</v>
      </c>
    </row>
    <row r="4" customFormat="false" ht="12.8" hidden="false" customHeight="false" outlineLevel="0" collapsed="false">
      <c r="B4" s="0" t="s">
        <v>7</v>
      </c>
      <c r="D4" s="0" t="s">
        <v>8</v>
      </c>
      <c r="E4" s="0" t="s">
        <v>9</v>
      </c>
      <c r="F4" s="0" t="s">
        <v>10</v>
      </c>
      <c r="G4" s="0" t="s">
        <v>11</v>
      </c>
      <c r="H4" s="0" t="s">
        <v>12</v>
      </c>
      <c r="I4" s="0" t="n">
        <v>0.005833</v>
      </c>
    </row>
    <row r="5" customFormat="false" ht="12.8" hidden="false" customHeight="false" outlineLevel="0" collapsed="false">
      <c r="B5" s="0" t="n">
        <v>-4</v>
      </c>
      <c r="C5" s="1" t="n">
        <f aca="false">$D$1+B5*$E$1+$F$1*B5^2+$G$1*B5^3</f>
        <v>0.6503975072</v>
      </c>
      <c r="D5" s="2" t="n">
        <f aca="false">$C$57*C5</f>
        <v>776.067313541184</v>
      </c>
      <c r="E5" s="2" t="n">
        <f aca="false">D5*$E$40</f>
        <v>776.067313541184</v>
      </c>
      <c r="F5" s="2" t="n">
        <f aca="false">B5*$C$69+$C$70</f>
        <v>3756.56432748538</v>
      </c>
      <c r="G5" s="0" t="n">
        <f aca="false">IF(E5&gt;F5,1,0)</f>
        <v>0</v>
      </c>
      <c r="H5" s="0" t="n">
        <f aca="false">IF(B5&lt;5,1,0)</f>
        <v>1</v>
      </c>
      <c r="I5" s="2" t="n">
        <f aca="false">D5*H5*$I$4</f>
        <v>4.52680063988573</v>
      </c>
    </row>
    <row r="6" customFormat="false" ht="12.8" hidden="false" customHeight="false" outlineLevel="0" collapsed="false">
      <c r="B6" s="0" t="n">
        <v>-3</v>
      </c>
      <c r="C6" s="1" t="n">
        <f aca="false">$D$1+B6*$E$1+$F$1*B6^2+$G$1*B6^3</f>
        <v>0.6771119656</v>
      </c>
      <c r="D6" s="2" t="n">
        <f aca="false">$C$57*C6</f>
        <v>807.943539593232</v>
      </c>
      <c r="E6" s="2" t="n">
        <f aca="false">D6*$E$40</f>
        <v>807.943539593232</v>
      </c>
      <c r="F6" s="2" t="n">
        <f aca="false">B6*$C$69+$C$70</f>
        <v>3585.81140350877</v>
      </c>
      <c r="G6" s="0" t="n">
        <f aca="false">IF(E6&gt;F6,1,0)</f>
        <v>0</v>
      </c>
      <c r="H6" s="0" t="n">
        <f aca="false">IF(B6&lt;5,1,0)</f>
        <v>1</v>
      </c>
      <c r="I6" s="2" t="n">
        <f aca="false">D6*H6*$I$4</f>
        <v>4.71273466644732</v>
      </c>
    </row>
    <row r="7" customFormat="false" ht="12.8" hidden="false" customHeight="false" outlineLevel="0" collapsed="false">
      <c r="B7" s="0" t="n">
        <v>-2</v>
      </c>
      <c r="C7" s="1" t="n">
        <f aca="false">$D$1+B7*$E$1+$F$1*B7^2+$G$1*B7^3</f>
        <v>0.7040608704</v>
      </c>
      <c r="D7" s="2" t="n">
        <f aca="false">$C$57*C7</f>
        <v>840.099511778688</v>
      </c>
      <c r="E7" s="2" t="n">
        <f aca="false">D7*$E$40</f>
        <v>840.099511778688</v>
      </c>
      <c r="F7" s="2" t="n">
        <f aca="false">B7*$C$69+$C$70</f>
        <v>3415.05847953216</v>
      </c>
      <c r="G7" s="0" t="n">
        <f aca="false">IF(E7&gt;F7,1,0)</f>
        <v>0</v>
      </c>
      <c r="H7" s="0" t="n">
        <f aca="false">IF(B7&lt;5,1,0)</f>
        <v>1</v>
      </c>
      <c r="I7" s="2" t="n">
        <f aca="false">D7*H7*$I$4</f>
        <v>4.90030045220509</v>
      </c>
    </row>
    <row r="8" customFormat="false" ht="12.8" hidden="false" customHeight="false" outlineLevel="0" collapsed="false">
      <c r="B8" s="0" t="n">
        <v>-1</v>
      </c>
      <c r="C8" s="1" t="n">
        <f aca="false">$D$1+B8*$E$1+$F$1*B8^2+$G$1*B8^3</f>
        <v>0.7312652168</v>
      </c>
      <c r="D8" s="2" t="n">
        <f aca="false">$C$57*C8</f>
        <v>872.560281990096</v>
      </c>
      <c r="E8" s="2" t="n">
        <f aca="false">D8*$E$40</f>
        <v>872.560281990096</v>
      </c>
      <c r="F8" s="2" t="n">
        <f aca="false">B8*$C$69+$C$70</f>
        <v>3244.30555555556</v>
      </c>
      <c r="G8" s="0" t="n">
        <f aca="false">IF(E8&gt;F8,1,0)</f>
        <v>0</v>
      </c>
      <c r="H8" s="0" t="n">
        <f aca="false">IF(B8&lt;5,1,0)</f>
        <v>1</v>
      </c>
      <c r="I8" s="2" t="n">
        <f aca="false">D8*H8*$I$4</f>
        <v>5.08964412484823</v>
      </c>
    </row>
    <row r="9" customFormat="false" ht="12.8" hidden="false" customHeight="false" outlineLevel="0" collapsed="false">
      <c r="B9" s="0" t="n">
        <v>0</v>
      </c>
      <c r="C9" s="1" t="n">
        <f aca="false">$D$1+B9*$E$1+$F$1*B9^2+$G$1*B9^3</f>
        <v>0.758746</v>
      </c>
      <c r="D9" s="2" t="n">
        <f aca="false">$C$57*C9</f>
        <v>905.35090212</v>
      </c>
      <c r="E9" s="2" t="n">
        <f aca="false">D9*$E$40</f>
        <v>905.35090212</v>
      </c>
      <c r="F9" s="2" t="n">
        <f aca="false">B9*$C$69+$C$70</f>
        <v>3073.55263157895</v>
      </c>
      <c r="G9" s="0" t="n">
        <f aca="false">IF(E9&gt;F9,1,0)</f>
        <v>0</v>
      </c>
      <c r="H9" s="0" t="n">
        <f aca="false">IF(B9&lt;5,1,0)</f>
        <v>1</v>
      </c>
      <c r="I9" s="2" t="n">
        <f aca="false">D9*H9*$I$4</f>
        <v>5.28091181206596</v>
      </c>
    </row>
    <row r="10" customFormat="false" ht="12.8" hidden="false" customHeight="false" outlineLevel="0" collapsed="false">
      <c r="B10" s="0" t="n">
        <v>1</v>
      </c>
      <c r="C10" s="1" t="n">
        <f aca="false">$D$1+B10*$E$1+$F$1*B10^2+$G$1*B10^3</f>
        <v>0.7865242152</v>
      </c>
      <c r="D10" s="2" t="n">
        <f aca="false">$C$57*C10</f>
        <v>938.496424060944</v>
      </c>
      <c r="E10" s="2" t="n">
        <f aca="false">D10*$E$40</f>
        <v>938.496424060944</v>
      </c>
      <c r="F10" s="2" t="n">
        <f aca="false">B10*$C$69+$C$70</f>
        <v>2902.79970760234</v>
      </c>
      <c r="G10" s="0" t="n">
        <f aca="false">IF(E10&gt;F10,1,0)</f>
        <v>0</v>
      </c>
      <c r="H10" s="0" t="n">
        <f aca="false">IF(B10&lt;5,1,0)</f>
        <v>1</v>
      </c>
      <c r="I10" s="2" t="n">
        <f aca="false">D10*H10*$I$4</f>
        <v>5.47424964154749</v>
      </c>
    </row>
    <row r="11" customFormat="false" ht="12.8" hidden="false" customHeight="false" outlineLevel="0" collapsed="false">
      <c r="B11" s="0" t="n">
        <v>3</v>
      </c>
      <c r="C11" s="1" t="n">
        <f aca="false">$D$1+B11*$E$1+$F$1*B11^2+$G$1*B11^3</f>
        <v>0.8430569224</v>
      </c>
      <c r="D11" s="2" t="n">
        <f aca="false">$C$57*C11</f>
        <v>1005.95238094613</v>
      </c>
      <c r="E11" s="2" t="n">
        <f aca="false">D11*$E$40</f>
        <v>1005.95238094613</v>
      </c>
      <c r="F11" s="2" t="n">
        <f aca="false">B11*$C$69+$C$70</f>
        <v>2561.29385964912</v>
      </c>
      <c r="G11" s="0" t="n">
        <f aca="false">IF(E11&gt;F11,1,0)</f>
        <v>0</v>
      </c>
      <c r="H11" s="0" t="n">
        <f aca="false">IF(B11&lt;5,1,0)</f>
        <v>1</v>
      </c>
      <c r="I11" s="2" t="n">
        <f aca="false">D11*H11*$I$4</f>
        <v>5.86772023805876</v>
      </c>
    </row>
    <row r="12" customFormat="false" ht="12.8" hidden="false" customHeight="false" outlineLevel="0" collapsed="false">
      <c r="B12" s="0" t="n">
        <v>5</v>
      </c>
      <c r="C12" s="1" t="n">
        <f aca="false">$D$1+B12*$E$1+$F$1*B12^2+$G$1*B12^3</f>
        <v>0.9010313</v>
      </c>
      <c r="D12" s="2" t="n">
        <f aca="false">$C$57*C12</f>
        <v>1075.128567786</v>
      </c>
      <c r="E12" s="2" t="n">
        <f aca="false">D12*$E$38</f>
        <v>1040.72445361685</v>
      </c>
      <c r="F12" s="2" t="n">
        <f aca="false">B12*$C$69+$C$70</f>
        <v>2219.78801169591</v>
      </c>
      <c r="G12" s="0" t="n">
        <f aca="false">IF(E12&gt;F12,1,0)</f>
        <v>0</v>
      </c>
      <c r="H12" s="0" t="n">
        <f aca="false">IF(B12&lt;5,1,0)</f>
        <v>0</v>
      </c>
      <c r="I12" s="2" t="n">
        <f aca="false">D12*H12*$I$4</f>
        <v>0</v>
      </c>
    </row>
    <row r="13" customFormat="false" ht="12.8" hidden="false" customHeight="false" outlineLevel="0" collapsed="false">
      <c r="B13" s="0" t="n">
        <v>8</v>
      </c>
      <c r="C13" s="1" t="n">
        <f aca="false">$D$1+B13*$E$1+$F$1*B13^2+$G$1*B13^3</f>
        <v>0.9910634144</v>
      </c>
      <c r="D13" s="2" t="n">
        <f aca="false">$C$57*C13</f>
        <v>1182.55668733037</v>
      </c>
      <c r="E13" s="2" t="n">
        <f aca="false">D13*$E$40</f>
        <v>1182.55668733037</v>
      </c>
      <c r="F13" s="2" t="n">
        <f aca="false">B13*$C$69+$C$70</f>
        <v>1707.52923976608</v>
      </c>
      <c r="G13" s="0" t="n">
        <f aca="false">IF(E13&gt;F13,1,0)</f>
        <v>0</v>
      </c>
      <c r="H13" s="0" t="n">
        <f aca="false">IF(B13&lt;5,1,0)</f>
        <v>0</v>
      </c>
      <c r="I13" s="2" t="n">
        <f aca="false">D13*H13*$I$4</f>
        <v>0</v>
      </c>
    </row>
    <row r="14" customFormat="false" ht="12.8" hidden="false" customHeight="false" outlineLevel="0" collapsed="false">
      <c r="B14" s="3" t="n">
        <v>8.3</v>
      </c>
      <c r="C14" s="1" t="n">
        <f aca="false">$D$1+B14*$E$1+$F$1*B14^2+$G$1*B14^3</f>
        <v>1.0002876423104</v>
      </c>
      <c r="D14" s="4" t="n">
        <f aca="false">$C$57*C14</f>
        <v>1193.56322055762</v>
      </c>
      <c r="E14" s="2" t="n">
        <f aca="false">D14*$E$40</f>
        <v>1193.56322055762</v>
      </c>
      <c r="F14" s="2" t="n">
        <f aca="false">B14*$C$69+$C$70</f>
        <v>1656.3033625731</v>
      </c>
      <c r="G14" s="0" t="n">
        <f aca="false">IF(E14&gt;F14,1,0)</f>
        <v>0</v>
      </c>
      <c r="H14" s="0" t="n">
        <f aca="false">IF(B14&lt;5,1,0)</f>
        <v>0</v>
      </c>
      <c r="I14" s="2" t="n">
        <f aca="false">D14*H14*$I$4</f>
        <v>0</v>
      </c>
    </row>
    <row r="15" customFormat="false" ht="12.8" hidden="false" customHeight="false" outlineLevel="0" collapsed="false">
      <c r="B15" s="0" t="n">
        <v>9</v>
      </c>
      <c r="C15" s="1" t="n">
        <f aca="false">$D$1+B15*$E$1+$F$1*B15^2+$G$1*B15^3</f>
        <v>1.0219769128</v>
      </c>
      <c r="D15" s="2" t="n">
        <f aca="false">$C$57*C15</f>
        <v>1219.44329189122</v>
      </c>
      <c r="E15" s="2" t="n">
        <f aca="false">D15*$E$40</f>
        <v>1219.44329189122</v>
      </c>
      <c r="F15" s="2" t="n">
        <f aca="false">B15*$C$69+$C$70</f>
        <v>1536.77631578947</v>
      </c>
      <c r="G15" s="0" t="n">
        <f aca="false">IF(E15&gt;F15,1,0)</f>
        <v>0</v>
      </c>
      <c r="H15" s="0" t="n">
        <f aca="false">IF(B15&lt;5,1,0)</f>
        <v>0</v>
      </c>
      <c r="I15" s="2" t="n">
        <f aca="false">D15*H15*$I$4</f>
        <v>0</v>
      </c>
    </row>
    <row r="16" customFormat="false" ht="12.8" hidden="false" customHeight="false" outlineLevel="0" collapsed="false">
      <c r="B16" s="0" t="n">
        <v>10</v>
      </c>
      <c r="C16" s="1" t="n">
        <f aca="false">$D$1+B16*$E$1+$F$1*B16^2+$G$1*B16^3</f>
        <v>1.0533768</v>
      </c>
      <c r="D16" s="2" t="n">
        <f aca="false">$C$57*C16</f>
        <v>1256.910265296</v>
      </c>
      <c r="E16" s="2" t="n">
        <f aca="false">D16*$E$40</f>
        <v>1256.910265296</v>
      </c>
      <c r="F16" s="2" t="n">
        <f aca="false">B16*$C$69+$C$70</f>
        <v>1366.02339181287</v>
      </c>
      <c r="G16" s="0" t="n">
        <f aca="false">IF(E16&gt;F16,1,0)</f>
        <v>0</v>
      </c>
      <c r="H16" s="0" t="n">
        <f aca="false">IF(B16&lt;5,1,0)</f>
        <v>0</v>
      </c>
      <c r="I16" s="2" t="n">
        <f aca="false">D16*H16*$I$4</f>
        <v>0</v>
      </c>
    </row>
    <row r="17" customFormat="false" ht="12.8" hidden="false" customHeight="false" outlineLevel="0" collapsed="false">
      <c r="B17" s="0" t="n">
        <v>10.5</v>
      </c>
      <c r="C17" s="1" t="n">
        <f aca="false">$D$1+B17*$E$1+$F$1*B17^2+$G$1*B17^3</f>
        <v>1.0692657004</v>
      </c>
      <c r="D17" s="2" t="n">
        <f aca="false">$C$57*C17</f>
        <v>1275.86921903129</v>
      </c>
      <c r="E17" s="2" t="n">
        <f aca="false">D17*$E$40</f>
        <v>1275.86921903129</v>
      </c>
      <c r="F17" s="2" t="n">
        <f aca="false">B17*$C$69+$C$70</f>
        <v>1280.64692982456</v>
      </c>
      <c r="G17" s="0" t="n">
        <f aca="false">IF(E17&gt;F17,1,0)</f>
        <v>0</v>
      </c>
      <c r="H17" s="0" t="n">
        <f aca="false">IF(B17&lt;5,1,0)</f>
        <v>0</v>
      </c>
      <c r="I17" s="2" t="n">
        <f aca="false">D17*H17*$I$4</f>
        <v>0</v>
      </c>
    </row>
    <row r="18" customFormat="false" ht="12.8" hidden="false" customHeight="false" outlineLevel="0" collapsed="false">
      <c r="B18" s="0" t="n">
        <v>11</v>
      </c>
      <c r="C18" s="1" t="n">
        <f aca="false">$D$1+B18*$E$1+$F$1*B18^2+$G$1*B18^3</f>
        <v>1.0852840712</v>
      </c>
      <c r="D18" s="2" t="n">
        <f aca="false">$C$57*C18</f>
        <v>1294.98265943726</v>
      </c>
      <c r="E18" s="2" t="n">
        <f aca="false">D18*$E$40</f>
        <v>1294.98265943726</v>
      </c>
      <c r="F18" s="2" t="n">
        <f aca="false">B18*$C$69+$C$70</f>
        <v>1195.27046783626</v>
      </c>
      <c r="G18" s="0" t="n">
        <f aca="false">IF(E18&gt;F18,1,0)</f>
        <v>1</v>
      </c>
      <c r="H18" s="0" t="n">
        <f aca="false">IF(B18&lt;5,1,0)</f>
        <v>0</v>
      </c>
      <c r="I18" s="2" t="n">
        <f aca="false">D18*H18*$I$4</f>
        <v>0</v>
      </c>
    </row>
    <row r="19" customFormat="false" ht="12.8" hidden="false" customHeight="false" outlineLevel="0" collapsed="false">
      <c r="B19" s="0" t="n">
        <v>11.16</v>
      </c>
      <c r="C19" s="1" t="n">
        <f aca="false">$D$1+B19*$E$1+$F$1*B19^2+$G$1*B19^3</f>
        <v>1.09043772264248</v>
      </c>
      <c r="D19" s="2" t="n">
        <f aca="false">$C$57*C19</f>
        <v>1301.13209941146</v>
      </c>
      <c r="E19" s="2" t="n">
        <f aca="false">D19*$E$40</f>
        <v>1301.13209941146</v>
      </c>
      <c r="F19" s="5" t="n">
        <f aca="false">B19*$C$69+$C$70</f>
        <v>1167.95</v>
      </c>
      <c r="G19" s="0" t="n">
        <f aca="false">IF(E19&gt;F19,1,0)</f>
        <v>1</v>
      </c>
      <c r="H19" s="0" t="n">
        <f aca="false">IF(B19&lt;5,1,0)</f>
        <v>0</v>
      </c>
      <c r="I19" s="2" t="n">
        <f aca="false">D19*H19*$I$4</f>
        <v>0</v>
      </c>
    </row>
    <row r="20" customFormat="false" ht="12.8" hidden="false" customHeight="false" outlineLevel="0" collapsed="false">
      <c r="B20" s="0" t="n">
        <v>11.5</v>
      </c>
      <c r="C20" s="1" t="n">
        <f aca="false">$D$1+B20*$E$1+$F$1*B20^2+$G$1*B20^3</f>
        <v>1.1014345368</v>
      </c>
      <c r="D20" s="2" t="n">
        <f aca="false">$C$57*C20</f>
        <v>1314.2537180005</v>
      </c>
      <c r="E20" s="2" t="n">
        <f aca="false">D20*$E$40</f>
        <v>1314.2537180005</v>
      </c>
      <c r="F20" s="2" t="n">
        <f aca="false">B20*$C$69+$C$70</f>
        <v>1109.89400584795</v>
      </c>
      <c r="G20" s="0" t="n">
        <f aca="false">IF(E20&gt;F20,1,0)</f>
        <v>1</v>
      </c>
      <c r="H20" s="0" t="n">
        <f aca="false">IF(B20&lt;5,1,0)</f>
        <v>0</v>
      </c>
      <c r="I20" s="2" t="n">
        <f aca="false">D20*H20*$I$4</f>
        <v>0</v>
      </c>
    </row>
    <row r="21" customFormat="false" ht="12.8" hidden="false" customHeight="false" outlineLevel="0" collapsed="false">
      <c r="B21" s="0" t="n">
        <v>12</v>
      </c>
      <c r="C21" s="1" t="n">
        <f aca="false">$D$1+B21*$E$1+$F$1*B21^2+$G$1*B21^3</f>
        <v>1.1177197216</v>
      </c>
      <c r="D21" s="2" t="n">
        <f aca="false">$C$57*C21</f>
        <v>1333.68552620755</v>
      </c>
      <c r="E21" s="2" t="n">
        <f aca="false">D21*$E$40</f>
        <v>1333.68552620755</v>
      </c>
      <c r="F21" s="6" t="n">
        <f aca="false">B21*$C$69+$C$70</f>
        <v>1024.51754385965</v>
      </c>
      <c r="G21" s="0" t="n">
        <f aca="false">IF(E21&gt;F21,1,0)</f>
        <v>1</v>
      </c>
      <c r="H21" s="0" t="n">
        <f aca="false">IF(B21&lt;5,1,0)</f>
        <v>0</v>
      </c>
      <c r="I21" s="2" t="n">
        <f aca="false">D21*H21*$I$4</f>
        <v>0</v>
      </c>
    </row>
    <row r="22" customFormat="false" ht="12.8" hidden="false" customHeight="false" outlineLevel="0" collapsed="false">
      <c r="B22" s="0" t="n">
        <v>15</v>
      </c>
      <c r="C22" s="1" t="n">
        <f aca="false">$D$1+B22*$E$1+$F$1*B22^2+$G$1*B22^3</f>
        <v>1.2184069</v>
      </c>
      <c r="D22" s="2" t="n">
        <f aca="false">$C$57*C22</f>
        <v>1453.827481218</v>
      </c>
      <c r="E22" s="2" t="n">
        <f aca="false">D22*$E$40</f>
        <v>1453.827481218</v>
      </c>
      <c r="F22" s="2" t="n">
        <f aca="false">B22*$C$69+$C$70</f>
        <v>512.258771929824</v>
      </c>
      <c r="G22" s="0" t="n">
        <f aca="false">IF(E22&gt;F22,1,0)</f>
        <v>1</v>
      </c>
      <c r="H22" s="0" t="n">
        <f aca="false">IF(B22&lt;5,1,0)</f>
        <v>0</v>
      </c>
      <c r="I22" s="2" t="n">
        <f aca="false">D22*H22*$I$4</f>
        <v>0</v>
      </c>
    </row>
    <row r="23" customFormat="false" ht="12.8" hidden="false" customHeight="false" outlineLevel="0" collapsed="false">
      <c r="B23" s="0" t="n">
        <v>18</v>
      </c>
      <c r="C23" s="1" t="n">
        <f aca="false">$D$1+B23*$E$1+$F$1*B23^2+$G$1*B23^3</f>
        <v>1.3246053184</v>
      </c>
      <c r="D23" s="2" t="n">
        <f aca="false">$C$57*C23</f>
        <v>1580.54555802125</v>
      </c>
      <c r="E23" s="2" t="n">
        <f aca="false">D23*$E$40</f>
        <v>1580.54555802125</v>
      </c>
      <c r="F23" s="2" t="n">
        <f aca="false">B23*$C$69+$C$70</f>
        <v>0</v>
      </c>
      <c r="G23" s="0" t="n">
        <f aca="false">IF(E23&gt;F23,1,0)</f>
        <v>1</v>
      </c>
      <c r="H23" s="0" t="n">
        <f aca="false">IF(B23&lt;5,1,0)</f>
        <v>0</v>
      </c>
      <c r="I23" s="2" t="n">
        <f aca="false">D23*H23*$I$4</f>
        <v>0</v>
      </c>
    </row>
    <row r="24" customFormat="false" ht="12.8" hidden="false" customHeight="false" outlineLevel="0" collapsed="false">
      <c r="B24" s="0" t="s">
        <v>13</v>
      </c>
      <c r="D24" s="2"/>
      <c r="E24" s="2"/>
      <c r="F24" s="2"/>
      <c r="I24" s="2"/>
    </row>
    <row r="25" customFormat="false" ht="12.8" hidden="false" customHeight="false" outlineLevel="0" collapsed="false">
      <c r="B25" s="0" t="n">
        <v>0</v>
      </c>
      <c r="C25" s="1" t="n">
        <f aca="false">$D$3+B25*$E$3</f>
        <v>0.75</v>
      </c>
      <c r="D25" s="2"/>
      <c r="E25" s="2"/>
      <c r="F25" s="2"/>
      <c r="I25" s="2"/>
    </row>
    <row r="26" customFormat="false" ht="12.8" hidden="false" customHeight="false" outlineLevel="0" collapsed="false">
      <c r="B26" s="0" t="n">
        <v>0.5</v>
      </c>
      <c r="C26" s="1" t="n">
        <f aca="false">$D$3+B26*$E$3</f>
        <v>0.875</v>
      </c>
      <c r="D26" s="2"/>
      <c r="E26" s="2"/>
      <c r="F26" s="2"/>
      <c r="I26" s="2"/>
    </row>
    <row r="27" customFormat="false" ht="12.8" hidden="false" customHeight="false" outlineLevel="0" collapsed="false">
      <c r="B27" s="0" t="n">
        <v>1</v>
      </c>
      <c r="C27" s="1" t="n">
        <f aca="false">$D$3+B27*$E$3</f>
        <v>1</v>
      </c>
      <c r="D27" s="2"/>
      <c r="E27" s="2"/>
      <c r="F27" s="2"/>
      <c r="I27" s="2"/>
    </row>
    <row r="28" customFormat="false" ht="12.8" hidden="false" customHeight="false" outlineLevel="0" collapsed="false">
      <c r="D28" s="2"/>
      <c r="E28" s="2"/>
      <c r="F28" s="2"/>
      <c r="I28" s="2"/>
    </row>
    <row r="29" customFormat="false" ht="12.8" hidden="false" customHeight="false" outlineLevel="0" collapsed="false">
      <c r="D29" s="2"/>
      <c r="E29" s="2"/>
      <c r="F29" s="2"/>
      <c r="I29" s="2"/>
    </row>
    <row r="30" customFormat="false" ht="12.8" hidden="false" customHeight="false" outlineLevel="0" collapsed="false">
      <c r="D30" s="2"/>
      <c r="E30" s="2"/>
      <c r="F30" s="2"/>
      <c r="I30" s="2"/>
    </row>
    <row r="31" customFormat="false" ht="12.8" hidden="false" customHeight="false" outlineLevel="0" collapsed="false">
      <c r="D31" s="2"/>
      <c r="E31" s="2"/>
      <c r="F31" s="2"/>
      <c r="I31" s="2"/>
    </row>
    <row r="32" customFormat="false" ht="12.8" hidden="false" customHeight="false" outlineLevel="0" collapsed="false">
      <c r="D32" s="2"/>
      <c r="E32" s="2"/>
      <c r="F32" s="2"/>
      <c r="I32" s="2"/>
    </row>
    <row r="33" customFormat="false" ht="12.8" hidden="false" customHeight="false" outlineLevel="0" collapsed="false">
      <c r="D33" s="2"/>
      <c r="E33" s="2"/>
      <c r="F33" s="2"/>
      <c r="I33" s="2"/>
    </row>
    <row r="34" customFormat="false" ht="12.8" hidden="false" customHeight="false" outlineLevel="0" collapsed="false">
      <c r="A34" s="0" t="s">
        <v>14</v>
      </c>
      <c r="C34" s="0" t="s">
        <v>15</v>
      </c>
      <c r="E34" s="1"/>
      <c r="F34" s="2" t="s">
        <v>16</v>
      </c>
      <c r="I34" s="2"/>
    </row>
    <row r="35" customFormat="false" ht="12.8" hidden="false" customHeight="false" outlineLevel="0" collapsed="false">
      <c r="A35" s="0" t="n">
        <v>0.5</v>
      </c>
      <c r="B35" s="7"/>
      <c r="C35" s="8" t="n">
        <f aca="false">$C$62*A35</f>
        <v>0.033789</v>
      </c>
      <c r="E35" s="1" t="n">
        <f aca="false">$D$2+A35*$E$2+A35^2*$F$2+A35^3*$G$2</f>
        <v>0.92</v>
      </c>
      <c r="F35" s="2" t="n">
        <f aca="false">$C$57*E35</f>
        <v>1097.7624</v>
      </c>
    </row>
    <row r="36" customFormat="false" ht="12.8" hidden="false" customHeight="false" outlineLevel="0" collapsed="false">
      <c r="A36" s="0" t="n">
        <v>0.6</v>
      </c>
      <c r="B36" s="7"/>
      <c r="C36" s="8" t="n">
        <f aca="false">$C$62*A36</f>
        <v>0.0405468</v>
      </c>
      <c r="E36" s="1" t="n">
        <f aca="false">$D$2+A36*$E$2+A36^2*$F$2+A36^3*$G$2</f>
        <v>0.936</v>
      </c>
      <c r="F36" s="2" t="n">
        <f aca="false">$C$57*E36</f>
        <v>1116.85392</v>
      </c>
    </row>
    <row r="37" customFormat="false" ht="12.8" hidden="false" customHeight="false" outlineLevel="0" collapsed="false">
      <c r="A37" s="0" t="n">
        <v>0.7</v>
      </c>
      <c r="B37" s="7"/>
      <c r="C37" s="8" t="n">
        <f aca="false">$C$62*A37</f>
        <v>0.0473046</v>
      </c>
      <c r="E37" s="1" t="n">
        <f aca="false">$D$2+A37*$E$2+A37^2*$F$2+A37^3*$G$2</f>
        <v>0.952</v>
      </c>
      <c r="F37" s="2" t="n">
        <f aca="false">$C$57*E37</f>
        <v>1135.94544</v>
      </c>
    </row>
    <row r="38" customFormat="false" ht="12.8" hidden="false" customHeight="false" outlineLevel="0" collapsed="false">
      <c r="A38" s="0" t="n">
        <v>0.8</v>
      </c>
      <c r="B38" s="9"/>
      <c r="C38" s="8" t="n">
        <f aca="false">$C$62*A38</f>
        <v>0.0540624</v>
      </c>
      <c r="E38" s="1" t="n">
        <f aca="false">$D$2+A38*$E$2+A38^2*$F$2+A38^3*$G$2</f>
        <v>0.968</v>
      </c>
      <c r="F38" s="2" t="n">
        <f aca="false">$C$57*E38</f>
        <v>1155.03696</v>
      </c>
    </row>
    <row r="39" customFormat="false" ht="12.8" hidden="false" customHeight="false" outlineLevel="0" collapsed="false">
      <c r="A39" s="0" t="n">
        <v>0.9</v>
      </c>
      <c r="B39" s="7"/>
      <c r="C39" s="8" t="n">
        <f aca="false">$C$62*A39</f>
        <v>0.0608202</v>
      </c>
      <c r="E39" s="1" t="n">
        <f aca="false">$D$2+A39*$E$2+A39^2*$F$2+A39^3*$G$2</f>
        <v>0.984</v>
      </c>
      <c r="F39" s="2" t="n">
        <f aca="false">$C$57*E39</f>
        <v>1174.12848</v>
      </c>
    </row>
    <row r="40" customFormat="false" ht="12.8" hidden="false" customHeight="false" outlineLevel="0" collapsed="false">
      <c r="A40" s="0" t="n">
        <v>1</v>
      </c>
      <c r="B40" s="7"/>
      <c r="C40" s="9" t="n">
        <f aca="false">$C$62*A40</f>
        <v>0.067578</v>
      </c>
      <c r="E40" s="1" t="n">
        <f aca="false">$D$2+A40*$E$2+A40^2*$F$2+A40^3*$G$2</f>
        <v>1</v>
      </c>
      <c r="F40" s="4" t="n">
        <f aca="false">$C$57*E40</f>
        <v>1193.22</v>
      </c>
    </row>
    <row r="41" customFormat="false" ht="12.8" hidden="false" customHeight="false" outlineLevel="0" collapsed="false">
      <c r="A41" s="0" t="n">
        <v>1.1</v>
      </c>
      <c r="B41" s="7"/>
      <c r="C41" s="8" t="n">
        <f aca="false">$C$62*A41</f>
        <v>0.0743358</v>
      </c>
      <c r="E41" s="1" t="n">
        <f aca="false">$D$2+A41*$E$2+A41^2*$F$2+A41^3*$G$2</f>
        <v>1.016</v>
      </c>
      <c r="F41" s="2" t="n">
        <f aca="false">$C$57*E41</f>
        <v>1212.31152</v>
      </c>
    </row>
    <row r="42" customFormat="false" ht="12.8" hidden="false" customHeight="false" outlineLevel="0" collapsed="false">
      <c r="A42" s="0" t="n">
        <v>1.2</v>
      </c>
      <c r="B42" s="7"/>
      <c r="C42" s="8" t="n">
        <f aca="false">$C$62*A42</f>
        <v>0.0810936</v>
      </c>
      <c r="E42" s="1" t="n">
        <f aca="false">$D$2+A42*$E$2+A42^2*$F$2+A42^3*$G$2</f>
        <v>1.032</v>
      </c>
      <c r="F42" s="2" t="n">
        <f aca="false">$C$57*E42</f>
        <v>1231.40304</v>
      </c>
    </row>
    <row r="43" customFormat="false" ht="12.8" hidden="false" customHeight="false" outlineLevel="0" collapsed="false">
      <c r="A43" s="0" t="n">
        <v>1.3</v>
      </c>
      <c r="B43" s="7"/>
      <c r="C43" s="8" t="n">
        <f aca="false">$C$62*A43</f>
        <v>0.0878514000000001</v>
      </c>
      <c r="E43" s="1" t="n">
        <f aca="false">$D$2+A43*$E$2+A43^2*$F$2+A43^3*$G$2</f>
        <v>1.048</v>
      </c>
      <c r="F43" s="2" t="n">
        <f aca="false">$C$57*E43</f>
        <v>1250.49456</v>
      </c>
    </row>
    <row r="44" customFormat="false" ht="12.8" hidden="false" customHeight="false" outlineLevel="0" collapsed="false">
      <c r="A44" s="0" t="n">
        <v>1.4</v>
      </c>
      <c r="C44" s="8" t="n">
        <f aca="false">$C$62*A44</f>
        <v>0.0946092000000001</v>
      </c>
      <c r="D44" s="1"/>
      <c r="E44" s="1" t="n">
        <f aca="false">$D$2+A44*$E$2+A44^2*$F$2+A44^3*$G$2</f>
        <v>1.064</v>
      </c>
      <c r="F44" s="2" t="n">
        <f aca="false">$C$57*E44</f>
        <v>1269.58608</v>
      </c>
    </row>
    <row r="45" customFormat="false" ht="12.8" hidden="false" customHeight="false" outlineLevel="0" collapsed="false">
      <c r="A45" s="0" t="n">
        <v>1.5</v>
      </c>
      <c r="C45" s="8" t="n">
        <f aca="false">$C$62*A45</f>
        <v>0.101367</v>
      </c>
      <c r="E45" s="1" t="n">
        <f aca="false">$D$2+A45*$E$2+A45^2*$F$2+A45^3*$G$2</f>
        <v>1.08</v>
      </c>
      <c r="F45" s="2" t="n">
        <f aca="false">$C$57*E45</f>
        <v>1288.6776</v>
      </c>
    </row>
    <row r="57" customFormat="false" ht="12.8" hidden="false" customHeight="false" outlineLevel="0" collapsed="false">
      <c r="B57" s="10" t="s">
        <v>17</v>
      </c>
      <c r="C57" s="11" t="n">
        <v>1193.22</v>
      </c>
      <c r="D57" s="0" t="s">
        <v>18</v>
      </c>
    </row>
    <row r="58" customFormat="false" ht="12.8" hidden="false" customHeight="false" outlineLevel="0" collapsed="false">
      <c r="B58" s="0" t="s">
        <v>7</v>
      </c>
      <c r="C58" s="12" t="n">
        <v>8.3</v>
      </c>
      <c r="D58" s="0" t="s">
        <v>19</v>
      </c>
    </row>
    <row r="59" customFormat="false" ht="12.8" hidden="false" customHeight="false" outlineLevel="0" collapsed="false">
      <c r="B59" s="0" t="s">
        <v>20</v>
      </c>
      <c r="C59" s="12" t="n">
        <v>6.11</v>
      </c>
    </row>
    <row r="60" customFormat="false" ht="12.8" hidden="false" customHeight="false" outlineLevel="0" collapsed="false">
      <c r="B60" s="0" t="s">
        <v>21</v>
      </c>
      <c r="C60" s="12" t="n">
        <v>21.1</v>
      </c>
      <c r="D60" s="0" t="s">
        <v>22</v>
      </c>
    </row>
    <row r="61" customFormat="false" ht="12.8" hidden="false" customHeight="false" outlineLevel="0" collapsed="false">
      <c r="B61" s="0" t="s">
        <v>23</v>
      </c>
      <c r="C61" s="12" t="n">
        <v>15.55</v>
      </c>
    </row>
    <row r="62" customFormat="false" ht="12.8" hidden="false" customHeight="false" outlineLevel="0" collapsed="false">
      <c r="B62" s="10" t="s">
        <v>24</v>
      </c>
      <c r="C62" s="13" t="n">
        <v>0.067578</v>
      </c>
      <c r="D62" s="0" t="s">
        <v>18</v>
      </c>
    </row>
    <row r="63" customFormat="false" ht="12.8" hidden="false" customHeight="false" outlineLevel="0" collapsed="false">
      <c r="B63" s="14" t="s">
        <v>25</v>
      </c>
      <c r="C63" s="0"/>
    </row>
    <row r="64" customFormat="false" ht="13.8" hidden="false" customHeight="false" outlineLevel="0" collapsed="false">
      <c r="B64" s="15"/>
      <c r="C64" s="16" t="n">
        <f aca="false">0.00004027*$C$57</f>
        <v>0.0480509694</v>
      </c>
      <c r="D64" s="16" t="n">
        <f aca="false">0.00006041*$C$57</f>
        <v>0.0720824202</v>
      </c>
      <c r="E64" s="16"/>
      <c r="F64" s="0" t="s">
        <v>26</v>
      </c>
    </row>
    <row r="65" customFormat="false" ht="12.8" hidden="false" customHeight="false" outlineLevel="0" collapsed="false">
      <c r="C65" s="0"/>
    </row>
    <row r="67" customFormat="false" ht="12.8" hidden="false" customHeight="false" outlineLevel="0" collapsed="false">
      <c r="C67" s="1" t="n">
        <v>11.16</v>
      </c>
      <c r="D67" s="0" t="n">
        <v>1167.95</v>
      </c>
      <c r="F67" s="0" t="s">
        <v>27</v>
      </c>
    </row>
    <row r="68" customFormat="false" ht="12.8" hidden="false" customHeight="false" outlineLevel="0" collapsed="false">
      <c r="C68" s="1" t="n">
        <v>18</v>
      </c>
      <c r="D68" s="0" t="n">
        <v>0</v>
      </c>
    </row>
    <row r="69" customFormat="false" ht="12.8" hidden="false" customHeight="false" outlineLevel="0" collapsed="false">
      <c r="C69" s="1" t="n">
        <f aca="false">SLOPE(D67:D68,C67:C68)</f>
        <v>-170.752923976608</v>
      </c>
    </row>
    <row r="70" customFormat="false" ht="12.8" hidden="false" customHeight="false" outlineLevel="0" collapsed="false">
      <c r="C70" s="1" t="n">
        <f aca="false">INTERCEPT(D67:D68,C67:C68)</f>
        <v>3073.55263157895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9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I31" activeCellId="0" sqref="I31"/>
    </sheetView>
  </sheetViews>
  <sheetFormatPr defaultRowHeight="12.8" zeroHeight="false" outlineLevelRow="0" outlineLevelCol="0"/>
  <cols>
    <col collapsed="false" customWidth="false" hidden="false" outlineLevel="0" max="1" min="1" style="0" width="11.52"/>
    <col collapsed="false" customWidth="true" hidden="false" outlineLevel="0" max="2" min="2" style="0" width="39.31"/>
    <col collapsed="false" customWidth="true" hidden="false" outlineLevel="0" max="3" min="3" style="0" width="39.53"/>
    <col collapsed="false" customWidth="false" hidden="false" outlineLevel="0" max="1025" min="4" style="0" width="11.52"/>
  </cols>
  <sheetData>
    <row r="1" customFormat="false" ht="12.8" hidden="false" customHeight="false" outlineLevel="0" collapsed="false">
      <c r="A1" s="0" t="s">
        <v>0</v>
      </c>
      <c r="B1" s="0" t="s">
        <v>1</v>
      </c>
      <c r="C1" s="0" t="s">
        <v>28</v>
      </c>
      <c r="D1" s="0" t="n">
        <v>1.19248</v>
      </c>
      <c r="E1" s="0" t="n">
        <v>-0.0300438</v>
      </c>
      <c r="F1" s="0" t="n">
        <v>0.00103745</v>
      </c>
      <c r="G1" s="0" t="n">
        <v>-2.3328E-005</v>
      </c>
      <c r="H1" s="0" t="n">
        <v>-20</v>
      </c>
      <c r="I1" s="0" t="n">
        <v>20</v>
      </c>
      <c r="M1" s="0" t="s">
        <v>3</v>
      </c>
    </row>
    <row r="2" customFormat="false" ht="12.8" hidden="false" customHeight="false" outlineLevel="0" collapsed="false">
      <c r="A2" s="0" t="s">
        <v>0</v>
      </c>
      <c r="B2" s="0" t="s">
        <v>29</v>
      </c>
      <c r="C2" s="0" t="s">
        <v>30</v>
      </c>
      <c r="D2" s="0" t="n">
        <v>1.3824</v>
      </c>
      <c r="E2" s="0" t="n">
        <v>-0.4336</v>
      </c>
      <c r="F2" s="0" t="n">
        <v>0.0512</v>
      </c>
      <c r="G2" s="0" t="n">
        <v>0</v>
      </c>
      <c r="H2" s="0" t="n">
        <v>1</v>
      </c>
      <c r="I2" s="0" t="s">
        <v>14</v>
      </c>
      <c r="L2" s="0" t="s">
        <v>3</v>
      </c>
    </row>
    <row r="5" customFormat="false" ht="12.8" hidden="false" customHeight="false" outlineLevel="0" collapsed="false">
      <c r="A5" s="0" t="s">
        <v>7</v>
      </c>
      <c r="B5" s="0" t="s">
        <v>31</v>
      </c>
      <c r="C5" s="0" t="s">
        <v>32</v>
      </c>
      <c r="D5" s="0" t="s">
        <v>33</v>
      </c>
    </row>
    <row r="6" customFormat="false" ht="12.8" hidden="false" customHeight="false" outlineLevel="0" collapsed="false">
      <c r="A6" s="0" t="n">
        <v>-4</v>
      </c>
      <c r="B6" s="1" t="n">
        <f aca="false">$D$1+$E$1*A6+$F$1*A6^2+$G$1*A6^3</f>
        <v>1.330747392</v>
      </c>
      <c r="C6" s="1" t="n">
        <f aca="false">1/B6</f>
        <v>0.751457418599247</v>
      </c>
      <c r="D6" s="17" t="n">
        <f aca="false">C6*$B$49</f>
        <v>2.06650790114793</v>
      </c>
    </row>
    <row r="7" customFormat="false" ht="12.8" hidden="false" customHeight="false" outlineLevel="0" collapsed="false">
      <c r="A7" s="0" t="n">
        <v>-3</v>
      </c>
      <c r="B7" s="1" t="n">
        <f aca="false">$D$1+$E$1*A7+$F$1*A7^2+$G$1*A7^3</f>
        <v>1.292578306</v>
      </c>
      <c r="C7" s="1" t="n">
        <f aca="false">1/B7</f>
        <v>0.773647519348046</v>
      </c>
      <c r="D7" s="17" t="n">
        <f aca="false">C7*$B$49</f>
        <v>2.12753067820713</v>
      </c>
    </row>
    <row r="8" customFormat="false" ht="12.8" hidden="false" customHeight="false" outlineLevel="0" collapsed="false">
      <c r="A8" s="0" t="n">
        <v>-2</v>
      </c>
      <c r="B8" s="1" t="n">
        <f aca="false">$D$1+$E$1*A8+$F$1*A8^2+$G$1*A8^3</f>
        <v>1.256904024</v>
      </c>
      <c r="C8" s="1" t="n">
        <f aca="false">1/B8</f>
        <v>0.795605695347826</v>
      </c>
      <c r="D8" s="17" t="n">
        <f aca="false">C8*$B$49</f>
        <v>2.18791566220652</v>
      </c>
    </row>
    <row r="9" customFormat="false" ht="12.8" hidden="false" customHeight="false" outlineLevel="0" collapsed="false">
      <c r="A9" s="0" t="n">
        <v>-1</v>
      </c>
      <c r="B9" s="1" t="n">
        <f aca="false">$D$1+$E$1*A9+$F$1*A9^2+$G$1*A9^3</f>
        <v>1.223584578</v>
      </c>
      <c r="C9" s="1" t="n">
        <f aca="false">1/B9</f>
        <v>0.81727084337279</v>
      </c>
      <c r="D9" s="17" t="n">
        <f aca="false">C9*$B$49</f>
        <v>2.24749481927517</v>
      </c>
    </row>
    <row r="10" customFormat="false" ht="12.8" hidden="false" customHeight="false" outlineLevel="0" collapsed="false">
      <c r="A10" s="0" t="n">
        <v>0</v>
      </c>
      <c r="B10" s="1" t="n">
        <f aca="false">$D$1+$E$1*A10+$F$1*A10^2+$G$1*A10^3</f>
        <v>1.19248</v>
      </c>
      <c r="C10" s="1" t="n">
        <f aca="false">1/B10</f>
        <v>0.838588487857239</v>
      </c>
      <c r="D10" s="17" t="n">
        <f aca="false">C10*$B$49</f>
        <v>2.30611834160741</v>
      </c>
    </row>
    <row r="11" customFormat="false" ht="12.8" hidden="false" customHeight="false" outlineLevel="0" collapsed="false">
      <c r="A11" s="0" t="n">
        <v>1</v>
      </c>
      <c r="B11" s="1" t="n">
        <f aca="false">$D$1+$E$1*A11+$F$1*A11^2+$G$1*A11^3</f>
        <v>1.163450322</v>
      </c>
      <c r="C11" s="1" t="n">
        <f aca="false">1/B11</f>
        <v>0.859512418442564</v>
      </c>
      <c r="D11" s="17" t="n">
        <f aca="false">C11*$B$49</f>
        <v>2.36365915071705</v>
      </c>
    </row>
    <row r="12" customFormat="false" ht="12.8" hidden="false" customHeight="false" outlineLevel="0" collapsed="false">
      <c r="A12" s="0" t="n">
        <v>3</v>
      </c>
      <c r="B12" s="1" t="n">
        <f aca="false">$D$1+$E$1*A12+$F$1*A12^2+$G$1*A12^3</f>
        <v>1.111055794</v>
      </c>
      <c r="C12" s="1" t="n">
        <f aca="false">1/B12</f>
        <v>0.900044809090838</v>
      </c>
      <c r="D12" s="17" t="n">
        <f aca="false">C12*$B$49</f>
        <v>2.47512322499981</v>
      </c>
    </row>
    <row r="13" customFormat="false" ht="12.8" hidden="false" customHeight="false" outlineLevel="0" collapsed="false">
      <c r="A13" s="0" t="n">
        <v>5</v>
      </c>
      <c r="B13" s="1" t="n">
        <f aca="false">$D$1+$E$1*A13+$F$1*A13^2+$G$1*A13^3</f>
        <v>1.06528125</v>
      </c>
      <c r="C13" s="1" t="n">
        <f aca="false">1/B13</f>
        <v>0.938719234943824</v>
      </c>
      <c r="D13" s="17" t="n">
        <f aca="false">C13*$B$49</f>
        <v>2.58147789609551</v>
      </c>
    </row>
    <row r="14" customFormat="false" ht="12.8" hidden="false" customHeight="false" outlineLevel="0" collapsed="false">
      <c r="A14" s="0" t="n">
        <v>8</v>
      </c>
      <c r="B14" s="1" t="n">
        <f aca="false">$D$1+$E$1*A14+$F$1*A14^2+$G$1*A14^3</f>
        <v>1.006582464</v>
      </c>
      <c r="C14" s="1" t="n">
        <f aca="false">1/B14</f>
        <v>0.993460581486943</v>
      </c>
      <c r="D14" s="17" t="n">
        <f aca="false">C14*$B$49</f>
        <v>2.73201659908909</v>
      </c>
    </row>
    <row r="15" customFormat="false" ht="12.8" hidden="false" customHeight="false" outlineLevel="0" collapsed="false">
      <c r="A15" s="3" t="n">
        <v>8.33</v>
      </c>
      <c r="B15" s="1" t="n">
        <f aca="false">$D$1+$E$1*A15+$F$1*A15^2+$G$1*A15^3</f>
        <v>1.00071885382586</v>
      </c>
      <c r="C15" s="1" t="n">
        <f aca="false">1/B15</f>
        <v>0.999281662553758</v>
      </c>
      <c r="D15" s="18" t="n">
        <f aca="false">C15*$B$49</f>
        <v>2.74802457202283</v>
      </c>
      <c r="E15" s="0" t="s">
        <v>34</v>
      </c>
    </row>
    <row r="16" customFormat="false" ht="12.8" hidden="false" customHeight="false" outlineLevel="0" collapsed="false">
      <c r="A16" s="0" t="n">
        <v>9</v>
      </c>
      <c r="B16" s="1" t="n">
        <f aca="false">$D$1+$E$1*A16+$F$1*A16^2+$G$1*A16^3</f>
        <v>0.989113138</v>
      </c>
      <c r="C16" s="1" t="n">
        <f aca="false">1/B16</f>
        <v>1.01100669031858</v>
      </c>
      <c r="D16" s="17" t="n">
        <f aca="false">C16*$B$49</f>
        <v>2.78026839837608</v>
      </c>
    </row>
    <row r="17" customFormat="false" ht="12.8" hidden="false" customHeight="false" outlineLevel="0" collapsed="false">
      <c r="A17" s="0" t="n">
        <v>10</v>
      </c>
      <c r="B17" s="1" t="n">
        <f aca="false">$D$1+$E$1*A17+$F$1*A17^2+$G$1*A17^3</f>
        <v>0.972459</v>
      </c>
      <c r="C17" s="1" t="n">
        <f aca="false">1/B17</f>
        <v>1.02832098833987</v>
      </c>
      <c r="D17" s="17" t="n">
        <f aca="false">C17*$B$49</f>
        <v>2.82788271793464</v>
      </c>
    </row>
    <row r="18" customFormat="false" ht="12.8" hidden="false" customHeight="false" outlineLevel="0" collapsed="false">
      <c r="A18" s="0" t="n">
        <v>10.5</v>
      </c>
      <c r="B18" s="1" t="n">
        <f aca="false">$D$1+$E$1*A18+$F$1*A18^2+$G$1*A18^3</f>
        <v>0.9643938865</v>
      </c>
      <c r="C18" s="1" t="n">
        <f aca="false">1/B18</f>
        <v>1.0369207167304</v>
      </c>
      <c r="D18" s="17" t="n">
        <f aca="false">C18*$B$49</f>
        <v>2.85153197100861</v>
      </c>
    </row>
    <row r="19" customFormat="false" ht="12.8" hidden="false" customHeight="false" outlineLevel="0" collapsed="false">
      <c r="A19" s="0" t="n">
        <v>11</v>
      </c>
      <c r="B19" s="1" t="n">
        <f aca="false">$D$1+$E$1*A19+$F$1*A19^2+$G$1*A19^3</f>
        <v>0.956480082</v>
      </c>
      <c r="C19" s="1" t="n">
        <f aca="false">1/B19</f>
        <v>1.04550007764825</v>
      </c>
      <c r="D19" s="17" t="n">
        <f aca="false">C19*$B$49</f>
        <v>2.87512521353268</v>
      </c>
    </row>
    <row r="20" customFormat="false" ht="12.8" hidden="false" customHeight="false" outlineLevel="0" collapsed="false">
      <c r="A20" s="0" t="n">
        <v>11.16</v>
      </c>
      <c r="B20" s="1" t="n">
        <f aca="false">$D$1+$E$1*A20+$F$1*A20^2+$G$1*A20^3</f>
        <v>0.953976763434112</v>
      </c>
      <c r="C20" s="1" t="n">
        <f aca="false">1/B20</f>
        <v>1.04824356140522</v>
      </c>
      <c r="D20" s="17" t="n">
        <f aca="false">C20*$B$49</f>
        <v>2.88266979386436</v>
      </c>
    </row>
    <row r="21" customFormat="false" ht="12.8" hidden="false" customHeight="false" outlineLevel="0" collapsed="false">
      <c r="A21" s="0" t="n">
        <v>11.5</v>
      </c>
      <c r="B21" s="1" t="n">
        <f aca="false">$D$1+$E$1*A21+$F$1*A21^2+$G$1*A21^3</f>
        <v>0.9487000905</v>
      </c>
      <c r="C21" s="1" t="n">
        <f aca="false">1/B21</f>
        <v>1.05407389544251</v>
      </c>
      <c r="D21" s="17" t="n">
        <f aca="false">C21*$B$49</f>
        <v>2.89870321246691</v>
      </c>
    </row>
    <row r="22" customFormat="false" ht="12.8" hidden="false" customHeight="false" outlineLevel="0" collapsed="false">
      <c r="A22" s="0" t="n">
        <v>12</v>
      </c>
      <c r="B22" s="1" t="n">
        <f aca="false">$D$1+$E$1*A22+$F$1*A22^2+$G$1*A22^3</f>
        <v>0.941036416</v>
      </c>
      <c r="C22" s="1" t="n">
        <f aca="false">1/B22</f>
        <v>1.06265813203131</v>
      </c>
      <c r="D22" s="17" t="n">
        <f aca="false">C22*$B$49</f>
        <v>2.92230986308611</v>
      </c>
    </row>
    <row r="23" customFormat="false" ht="12.8" hidden="false" customHeight="false" outlineLevel="0" collapsed="false">
      <c r="A23" s="0" t="n">
        <v>15</v>
      </c>
      <c r="B23" s="1" t="n">
        <f aca="false">$D$1+$E$1*A23+$F$1*A23^2+$G$1*A23^3</f>
        <v>0.89651725</v>
      </c>
      <c r="C23" s="1" t="n">
        <f aca="false">1/B23</f>
        <v>1.11542750571726</v>
      </c>
      <c r="D23" s="17" t="n">
        <f aca="false">C23*$B$49</f>
        <v>3.06742564072247</v>
      </c>
    </row>
    <row r="24" customFormat="false" ht="12.8" hidden="false" customHeight="false" outlineLevel="0" collapsed="false">
      <c r="A24" s="0" t="n">
        <v>18</v>
      </c>
      <c r="B24" s="1" t="n">
        <f aca="false">$D$1+$E$1*A24+$F$1*A24^2+$G$1*A24^3</f>
        <v>0.851776504</v>
      </c>
      <c r="C24" s="1" t="n">
        <f aca="false">1/B24</f>
        <v>1.17401688741581</v>
      </c>
      <c r="D24" s="17" t="n">
        <f aca="false">C24*$B$49</f>
        <v>3.22854644039348</v>
      </c>
    </row>
    <row r="26" customFormat="false" ht="12.8" hidden="false" customHeight="false" outlineLevel="0" collapsed="false">
      <c r="A26" s="0" t="s">
        <v>14</v>
      </c>
      <c r="B26" s="0" t="s">
        <v>35</v>
      </c>
      <c r="C26" s="0" t="s">
        <v>36</v>
      </c>
      <c r="D26" s="0" t="s">
        <v>33</v>
      </c>
    </row>
    <row r="27" customFormat="false" ht="12.8" hidden="false" customHeight="false" outlineLevel="0" collapsed="false">
      <c r="A27" s="0" t="n">
        <v>0</v>
      </c>
      <c r="B27" s="7" t="n">
        <f aca="false">$B$46*A27</f>
        <v>0</v>
      </c>
      <c r="C27" s="1" t="n">
        <f aca="false">$D$2+$E$2*A27+$F$2*A27^2</f>
        <v>1.3824</v>
      </c>
      <c r="D27" s="17" t="n">
        <f aca="false">1/C27</f>
        <v>0.72337962962963</v>
      </c>
    </row>
    <row r="28" customFormat="false" ht="12.8" hidden="false" customHeight="false" outlineLevel="0" collapsed="false">
      <c r="A28" s="0" t="n">
        <v>0.1</v>
      </c>
      <c r="B28" s="7" t="n">
        <f aca="false">$B$46*A28</f>
        <v>0.0067578</v>
      </c>
      <c r="C28" s="1" t="n">
        <f aca="false">$D$2+$E$2*A28+$F$2*A28^2</f>
        <v>1.339552</v>
      </c>
      <c r="D28" s="17" t="n">
        <f aca="false">1/C28</f>
        <v>0.746518238933614</v>
      </c>
    </row>
    <row r="29" customFormat="false" ht="12.8" hidden="false" customHeight="false" outlineLevel="0" collapsed="false">
      <c r="A29" s="0" t="n">
        <v>0.2</v>
      </c>
      <c r="B29" s="7" t="n">
        <f aca="false">$B$46*A29</f>
        <v>0.0135156</v>
      </c>
      <c r="C29" s="1" t="n">
        <f aca="false">$D$2+$E$2*A29+$F$2*A29^2</f>
        <v>1.297728</v>
      </c>
      <c r="D29" s="17" t="n">
        <f aca="false">1/C29</f>
        <v>0.770577501602801</v>
      </c>
    </row>
    <row r="30" customFormat="false" ht="12.8" hidden="false" customHeight="false" outlineLevel="0" collapsed="false">
      <c r="A30" s="0" t="n">
        <v>0.3</v>
      </c>
      <c r="B30" s="7" t="n">
        <f aca="false">$B$46*A30</f>
        <v>0.0202734</v>
      </c>
      <c r="C30" s="1" t="n">
        <f aca="false">$D$2+$E$2*A30+$F$2*A30^2</f>
        <v>1.256928</v>
      </c>
      <c r="D30" s="17" t="n">
        <f aca="false">1/C30</f>
        <v>0.795590519106902</v>
      </c>
    </row>
    <row r="31" customFormat="false" ht="12.8" hidden="false" customHeight="false" outlineLevel="0" collapsed="false">
      <c r="A31" s="0" t="n">
        <v>0.4</v>
      </c>
      <c r="B31" s="7" t="n">
        <f aca="false">$B$46*A31</f>
        <v>0.0270312</v>
      </c>
      <c r="C31" s="1" t="n">
        <f aca="false">$D$2+$E$2*A31+$F$2*A31^2</f>
        <v>1.217152</v>
      </c>
      <c r="D31" s="17" t="n">
        <f aca="false">1/C31</f>
        <v>0.821590072562835</v>
      </c>
    </row>
    <row r="32" customFormat="false" ht="12.8" hidden="false" customHeight="false" outlineLevel="0" collapsed="false">
      <c r="A32" s="0" t="n">
        <v>0.5</v>
      </c>
      <c r="B32" s="8" t="n">
        <f aca="false">$B$46*A32</f>
        <v>0.033789</v>
      </c>
      <c r="C32" s="1" t="n">
        <f aca="false">$D$2+$E$2*A32+$F$2*A32^2</f>
        <v>1.1784</v>
      </c>
      <c r="D32" s="17" t="n">
        <f aca="false">1/C32</f>
        <v>0.848608282416837</v>
      </c>
    </row>
    <row r="33" customFormat="false" ht="12.8" hidden="false" customHeight="false" outlineLevel="0" collapsed="false">
      <c r="A33" s="0" t="n">
        <v>0.6</v>
      </c>
      <c r="B33" s="7" t="n">
        <f aca="false">$B$46*A33</f>
        <v>0.0405468</v>
      </c>
      <c r="C33" s="1" t="n">
        <f aca="false">$D$2+$E$2*A33+$F$2*A33^2</f>
        <v>1.140672</v>
      </c>
      <c r="D33" s="17" t="n">
        <f aca="false">1/C33</f>
        <v>0.876676204903776</v>
      </c>
    </row>
    <row r="34" customFormat="false" ht="12.8" hidden="false" customHeight="false" outlineLevel="0" collapsed="false">
      <c r="A34" s="0" t="n">
        <v>0.7</v>
      </c>
      <c r="B34" s="7" t="n">
        <f aca="false">$B$46*A34</f>
        <v>0.0473046</v>
      </c>
      <c r="C34" s="1" t="n">
        <f aca="false">$D$2+$E$2*A34+$F$2*A34^2</f>
        <v>1.103968</v>
      </c>
      <c r="D34" s="17" t="n">
        <f aca="false">1/C34</f>
        <v>0.905823357198759</v>
      </c>
    </row>
    <row r="35" customFormat="false" ht="12.8" hidden="false" customHeight="false" outlineLevel="0" collapsed="false">
      <c r="A35" s="0" t="n">
        <v>0.8</v>
      </c>
      <c r="B35" s="7" t="n">
        <f aca="false">$B$46*A35</f>
        <v>0.0540624</v>
      </c>
      <c r="C35" s="1" t="n">
        <f aca="false">$D$2+$E$2*A35+$F$2*A35^2</f>
        <v>1.068288</v>
      </c>
      <c r="D35" s="17" t="n">
        <f aca="false">1/C35</f>
        <v>0.936077162712677</v>
      </c>
    </row>
    <row r="36" customFormat="false" ht="12.8" hidden="false" customHeight="false" outlineLevel="0" collapsed="false">
      <c r="A36" s="0" t="n">
        <v>0.9</v>
      </c>
      <c r="B36" s="7" t="n">
        <f aca="false">$B$46*A36</f>
        <v>0.0608202</v>
      </c>
      <c r="C36" s="1" t="n">
        <f aca="false">$D$2+$E$2*A36+$F$2*A36^2</f>
        <v>1.033632</v>
      </c>
      <c r="D36" s="17" t="n">
        <f aca="false">1/C36</f>
        <v>0.967462307668493</v>
      </c>
    </row>
    <row r="37" customFormat="false" ht="12.8" hidden="false" customHeight="false" outlineLevel="0" collapsed="false">
      <c r="A37" s="0" t="n">
        <v>1</v>
      </c>
      <c r="B37" s="9" t="n">
        <f aca="false">$B$46*A37</f>
        <v>0.067578</v>
      </c>
      <c r="C37" s="1" t="n">
        <f aca="false">$D$2+$E$2*A37+$F$2*A37^2</f>
        <v>1</v>
      </c>
      <c r="D37" s="17" t="n">
        <f aca="false">1/C37</f>
        <v>1</v>
      </c>
    </row>
    <row r="41" customFormat="false" ht="12.8" hidden="false" customHeight="false" outlineLevel="0" collapsed="false">
      <c r="A41" s="10" t="s">
        <v>17</v>
      </c>
      <c r="B41" s="11" t="n">
        <v>1193.22</v>
      </c>
      <c r="C41" s="0" t="s">
        <v>18</v>
      </c>
    </row>
    <row r="42" customFormat="false" ht="12.8" hidden="false" customHeight="false" outlineLevel="0" collapsed="false">
      <c r="A42" s="0" t="s">
        <v>7</v>
      </c>
      <c r="B42" s="12" t="n">
        <v>8.3</v>
      </c>
      <c r="C42" s="0" t="s">
        <v>19</v>
      </c>
    </row>
    <row r="43" customFormat="false" ht="12.8" hidden="false" customHeight="false" outlineLevel="0" collapsed="false">
      <c r="A43" s="0" t="s">
        <v>20</v>
      </c>
      <c r="B43" s="12" t="n">
        <v>6.11</v>
      </c>
    </row>
    <row r="44" customFormat="false" ht="12.8" hidden="false" customHeight="false" outlineLevel="0" collapsed="false">
      <c r="A44" s="0" t="s">
        <v>21</v>
      </c>
      <c r="B44" s="12" t="n">
        <v>21.1</v>
      </c>
      <c r="C44" s="0" t="s">
        <v>22</v>
      </c>
    </row>
    <row r="45" customFormat="false" ht="12.8" hidden="false" customHeight="false" outlineLevel="0" collapsed="false">
      <c r="A45" s="0" t="s">
        <v>23</v>
      </c>
      <c r="B45" s="12" t="n">
        <v>15.55</v>
      </c>
    </row>
    <row r="46" customFormat="false" ht="12.8" hidden="false" customHeight="false" outlineLevel="0" collapsed="false">
      <c r="A46" s="10" t="s">
        <v>24</v>
      </c>
      <c r="B46" s="13" t="n">
        <v>0.067578</v>
      </c>
      <c r="C46" s="0" t="s">
        <v>18</v>
      </c>
    </row>
    <row r="47" customFormat="false" ht="12.8" hidden="false" customHeight="false" outlineLevel="0" collapsed="false">
      <c r="A47" s="14" t="s">
        <v>25</v>
      </c>
    </row>
    <row r="48" customFormat="false" ht="13.8" hidden="false" customHeight="false" outlineLevel="0" collapsed="false">
      <c r="A48" s="15"/>
      <c r="B48" s="16" t="n">
        <f aca="false">0.00004027*$C$57</f>
        <v>0</v>
      </c>
      <c r="C48" s="16" t="n">
        <f aca="false">0.00006041*$C$57</f>
        <v>0</v>
      </c>
      <c r="D48" s="16"/>
      <c r="E48" s="0" t="s">
        <v>26</v>
      </c>
    </row>
    <row r="49" customFormat="false" ht="12.8" hidden="false" customHeight="false" outlineLevel="0" collapsed="false">
      <c r="A49" s="10" t="s">
        <v>37</v>
      </c>
      <c r="B49" s="3" t="n">
        <v>2.75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LibreOffice/5.4.5.1$Windows_X86_64 LibreOffice_project/79c9829dd5d8054ec39a82dc51cd9eff340dbee8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es-ES</dc:language>
  <cp:lastModifiedBy/>
  <dcterms:modified xsi:type="dcterms:W3CDTF">2018-03-20T16:19:54Z</dcterms:modified>
  <cp:revision>36</cp:revision>
  <dc:subject/>
  <dc:title/>
</cp:coreProperties>
</file>